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500" activeTab="0"/>
  </bookViews>
  <sheets>
    <sheet name="Student Info" sheetId="1" r:id="rId1"/>
  </sheets>
  <definedNames>
    <definedName name="_xlfn.IFERROR" hidden="1">#NAME?</definedName>
    <definedName name="_xlnm.Print_Area" localSheetId="0">'Student Info'!$A$1:$F$72</definedName>
  </definedNames>
  <calcPr fullCalcOnLoad="1"/>
</workbook>
</file>

<file path=xl/sharedStrings.xml><?xml version="1.0" encoding="utf-8"?>
<sst xmlns="http://schemas.openxmlformats.org/spreadsheetml/2006/main" count="85" uniqueCount="54">
  <si>
    <t>Financial Aid Advisement Form</t>
  </si>
  <si>
    <t>Instructions:</t>
  </si>
  <si>
    <t>1: Fill in GREEN Boxes with information from Banner.  Make sure to get the correct values from the end of their academic transcript (Totals, not cumulative).
2: Fill in the YELLOW boxes with the courses to be taken.  Only fill in ‘Old Grade’ if the class is a repeat on one the student has already taken.  Leave the WHITE boxes at the ends of the rows alone (they are used to visually verify the changes that will occur with GPA, etc).
3: Fill in the CYAN boxes with an target grade for the semester (that the student will earn for all credits that term, it’s an estimate).
4: Verify the numbers on the second page (at the bottom) meet progress guidelines.  Add additional comments or whatnot, and print.  Sign in the bottom GREEN box.</t>
  </si>
  <si>
    <t xml:space="preserve">Student Name: </t>
  </si>
  <si>
    <t>Student ID:</t>
  </si>
  <si>
    <t>Current Total Attempted Hours</t>
  </si>
  <si>
    <t>Current GPA</t>
  </si>
  <si>
    <t>Current Total Earned Hours</t>
  </si>
  <si>
    <t>Current Total GPA Hours:</t>
  </si>
  <si>
    <t>Current Total Quality Points:</t>
  </si>
  <si>
    <t>Current Pass %</t>
  </si>
  <si>
    <t>Do not play with any cells over here.</t>
  </si>
  <si>
    <t>There are hidden formulas.</t>
  </si>
  <si>
    <t>Only up to column ‘F’ will print on the page.</t>
  </si>
  <si>
    <t>Semester 1</t>
  </si>
  <si>
    <t>GPA target:</t>
  </si>
  <si>
    <t>C</t>
  </si>
  <si>
    <t>Do not resize columns or rows.</t>
  </si>
  <si>
    <t>Class to Take</t>
  </si>
  <si>
    <t>Credits</t>
  </si>
  <si>
    <t>Old Grade</t>
  </si>
  <si>
    <t>QualityPoints</t>
  </si>
  <si>
    <t>Semester 2</t>
  </si>
  <si>
    <t>Semester 3</t>
  </si>
  <si>
    <t>Semester 4</t>
  </si>
  <si>
    <t>New GPA after 1 semester:</t>
  </si>
  <si>
    <t>New GPA after 2 semesters:</t>
  </si>
  <si>
    <t>New Pass % after 1 semester:</t>
  </si>
  <si>
    <t>New Pass % after 2 semesters:</t>
  </si>
  <si>
    <t>New GPA after 3 semester:</t>
  </si>
  <si>
    <t>New GPA after 4 semesters:</t>
  </si>
  <si>
    <t>New Pass % after 3 semester:</t>
  </si>
  <si>
    <t>New Pass % after 4 semesters:</t>
  </si>
  <si>
    <t>Note: Taking any class (to replace an ‘F’ grade or not), increases both attempted hours and (potentially) earned hours.</t>
  </si>
  <si>
    <t>Advisor Comments:</t>
  </si>
  <si>
    <t>Advisor Signature:</t>
  </si>
  <si>
    <t>Do not type below this line.  Additional formula and other important thingys are below.</t>
  </si>
  <si>
    <t>The last line that will print on the page is line 80.</t>
  </si>
  <si>
    <t>A+</t>
  </si>
  <si>
    <t>A</t>
  </si>
  <si>
    <t>A-</t>
  </si>
  <si>
    <t>B+</t>
  </si>
  <si>
    <t>B</t>
  </si>
  <si>
    <t>B-</t>
  </si>
  <si>
    <t>C+</t>
  </si>
  <si>
    <t>C-</t>
  </si>
  <si>
    <t>D+</t>
  </si>
  <si>
    <t>D</t>
  </si>
  <si>
    <t>D-</t>
  </si>
  <si>
    <t>F</t>
  </si>
  <si>
    <t>I</t>
  </si>
  <si>
    <t>New</t>
  </si>
  <si>
    <t>Old</t>
  </si>
  <si>
    <t>Repeat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</si>
</sst>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Red]\-[$$-409]#,##0.00"/>
    <numFmt numFmtId="165" formatCode="0.0000"/>
    <numFmt numFmtId="166" formatCode="0.0"/>
  </numFmts>
  <fonts count="48">
    <font>
      <sz val="10"/>
      <name val="Arial"/>
      <family val="2"/>
    </font>
    <font>
      <b/>
      <i/>
      <u val="single"/>
      <sz val="10"/>
      <name val="Arial"/>
      <family val="2"/>
    </font>
    <font>
      <b/>
      <i/>
      <sz val="16"/>
      <name val="Arial"/>
      <family val="2"/>
    </font>
    <font>
      <sz val="16"/>
      <name val="Arial"/>
      <family val="2"/>
    </font>
    <font>
      <sz val="14"/>
      <name val="Arial"/>
      <family val="2"/>
    </font>
    <font>
      <sz val="10"/>
      <color indexed="60"/>
      <name val="Arial"/>
      <family val="2"/>
    </font>
    <font>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6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9"/>
      <name val="Arial"/>
      <family val="2"/>
    </font>
    <font>
      <b/>
      <sz val="9"/>
      <name val="Arial"/>
      <family val="2"/>
    </font>
    <font>
      <b/>
      <sz val="10"/>
      <name val="Arial"/>
      <family val="2"/>
    </font>
    <font>
      <b/>
      <sz val="10"/>
      <color indexed="10"/>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ck">
        <color indexed="8"/>
      </right>
      <top style="thick">
        <color indexed="8"/>
      </top>
      <bottom style="thick">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pplyNumberFormat="0" applyFill="0" applyBorder="0" applyProtection="0">
      <alignment horizontal="center"/>
    </xf>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Protection="0">
      <alignment horizontal="center" textRotation="90"/>
    </xf>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ill="0" applyBorder="0" applyAlignment="0" applyProtection="0"/>
    <xf numFmtId="0" fontId="1" fillId="0" borderId="0" applyNumberFormat="0" applyFill="0" applyBorder="0" applyAlignment="0" applyProtection="0"/>
    <xf numFmtId="164" fontId="1"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
    <xf numFmtId="0" fontId="0" fillId="0" borderId="0" xfId="0" applyAlignment="1">
      <alignment/>
    </xf>
    <xf numFmtId="0" fontId="4" fillId="0" borderId="0" xfId="0" applyFont="1" applyAlignment="1">
      <alignment/>
    </xf>
    <xf numFmtId="0" fontId="4" fillId="33" borderId="10" xfId="0" applyFont="1" applyFill="1" applyBorder="1" applyAlignment="1">
      <alignment horizontal="center"/>
    </xf>
    <xf numFmtId="165" fontId="3" fillId="0" borderId="0" xfId="0" applyNumberFormat="1" applyFont="1" applyAlignment="1">
      <alignment horizontal="center"/>
    </xf>
    <xf numFmtId="0" fontId="0" fillId="34" borderId="10" xfId="0" applyFont="1" applyFill="1" applyBorder="1" applyAlignment="1">
      <alignment/>
    </xf>
    <xf numFmtId="166" fontId="0" fillId="0" borderId="0" xfId="0" applyNumberFormat="1" applyBorder="1" applyAlignment="1">
      <alignment/>
    </xf>
    <xf numFmtId="0" fontId="5" fillId="0" borderId="0" xfId="0" applyFont="1" applyAlignment="1">
      <alignment/>
    </xf>
    <xf numFmtId="0" fontId="6" fillId="0" borderId="0" xfId="0" applyFont="1" applyAlignment="1">
      <alignment/>
    </xf>
    <xf numFmtId="0" fontId="0" fillId="35" borderId="11" xfId="0" applyFill="1" applyBorder="1" applyAlignment="1">
      <alignment/>
    </xf>
    <xf numFmtId="0" fontId="0" fillId="35" borderId="12" xfId="0" applyFill="1" applyBorder="1" applyAlignment="1">
      <alignment/>
    </xf>
    <xf numFmtId="0" fontId="0" fillId="35" borderId="13" xfId="0" applyFill="1" applyBorder="1" applyAlignment="1">
      <alignment horizontal="center"/>
    </xf>
    <xf numFmtId="166" fontId="0" fillId="0" borderId="12" xfId="0" applyNumberFormat="1" applyBorder="1" applyAlignment="1">
      <alignment/>
    </xf>
    <xf numFmtId="166" fontId="0" fillId="0" borderId="13" xfId="0" applyNumberFormat="1" applyBorder="1" applyAlignment="1">
      <alignment/>
    </xf>
    <xf numFmtId="166" fontId="6" fillId="0" borderId="0" xfId="0" applyNumberFormat="1" applyFont="1" applyBorder="1" applyAlignment="1">
      <alignment/>
    </xf>
    <xf numFmtId="0" fontId="0" fillId="35" borderId="14" xfId="0" applyFill="1" applyBorder="1" applyAlignment="1">
      <alignment/>
    </xf>
    <xf numFmtId="0" fontId="0" fillId="35" borderId="15" xfId="0" applyFill="1" applyBorder="1" applyAlignment="1">
      <alignment/>
    </xf>
    <xf numFmtId="0" fontId="0" fillId="35" borderId="16" xfId="0" applyFill="1" applyBorder="1" applyAlignment="1">
      <alignment horizontal="center"/>
    </xf>
    <xf numFmtId="166" fontId="0" fillId="0" borderId="15" xfId="0" applyNumberFormat="1" applyBorder="1" applyAlignment="1">
      <alignment/>
    </xf>
    <xf numFmtId="166" fontId="0" fillId="0" borderId="16" xfId="0" applyNumberFormat="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horizontal="center"/>
    </xf>
    <xf numFmtId="166" fontId="0" fillId="0" borderId="18" xfId="0" applyNumberFormat="1" applyBorder="1" applyAlignment="1">
      <alignment/>
    </xf>
    <xf numFmtId="166" fontId="0" fillId="0" borderId="19" xfId="0" applyNumberFormat="1" applyBorder="1" applyAlignment="1">
      <alignment/>
    </xf>
    <xf numFmtId="0" fontId="0" fillId="0" borderId="0" xfId="0" applyFont="1" applyAlignment="1">
      <alignment/>
    </xf>
    <xf numFmtId="165" fontId="4" fillId="0" borderId="0" xfId="0" applyNumberFormat="1" applyFont="1" applyAlignment="1">
      <alignment/>
    </xf>
    <xf numFmtId="10" fontId="4" fillId="0" borderId="0" xfId="0" applyNumberFormat="1" applyFont="1" applyAlignment="1">
      <alignment/>
    </xf>
    <xf numFmtId="0" fontId="3" fillId="0" borderId="0" xfId="0" applyFont="1" applyAlignment="1">
      <alignment horizontal="center" vertical="center"/>
    </xf>
    <xf numFmtId="0" fontId="0" fillId="33" borderId="10" xfId="0" applyFill="1" applyBorder="1" applyAlignment="1">
      <alignment/>
    </xf>
    <xf numFmtId="0" fontId="3" fillId="0" borderId="0" xfId="0" applyFont="1" applyAlignment="1">
      <alignment horizontal="center"/>
    </xf>
    <xf numFmtId="165" fontId="3" fillId="0" borderId="0" xfId="0" applyNumberFormat="1" applyFont="1" applyAlignment="1">
      <alignment horizontal="center"/>
    </xf>
    <xf numFmtId="10" fontId="3" fillId="0" borderId="0" xfId="0" applyNumberFormat="1" applyFont="1" applyAlignment="1">
      <alignment horizontal="center"/>
    </xf>
    <xf numFmtId="0" fontId="0" fillId="0" borderId="0" xfId="0" applyFont="1" applyAlignment="1">
      <alignment wrapText="1"/>
    </xf>
    <xf numFmtId="0" fontId="0" fillId="33" borderId="15" xfId="0" applyFill="1" applyBorder="1" applyAlignment="1">
      <alignment/>
    </xf>
    <xf numFmtId="0" fontId="46" fillId="0" borderId="0" xfId="0" applyFont="1" applyAlignment="1">
      <alignment/>
    </xf>
    <xf numFmtId="166" fontId="46" fillId="0" borderId="0" xfId="0" applyNumberFormat="1" applyFont="1" applyBorder="1" applyAlignment="1">
      <alignment/>
    </xf>
    <xf numFmtId="0" fontId="25" fillId="0" borderId="0" xfId="0" applyFont="1" applyFill="1" applyAlignment="1">
      <alignment wrapText="1"/>
    </xf>
    <xf numFmtId="0" fontId="26" fillId="0" borderId="0" xfId="0" applyFont="1" applyAlignment="1">
      <alignment/>
    </xf>
    <xf numFmtId="0" fontId="26" fillId="0" borderId="0" xfId="0" applyFont="1" applyFill="1" applyAlignment="1">
      <alignment/>
    </xf>
    <xf numFmtId="0" fontId="27" fillId="0" borderId="0" xfId="0" applyFont="1" applyAlignment="1">
      <alignment/>
    </xf>
    <xf numFmtId="0" fontId="47"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xfId="48"/>
    <cellStyle name="Heading 1" xfId="49"/>
    <cellStyle name="Heading 2" xfId="50"/>
    <cellStyle name="Heading 3" xfId="51"/>
    <cellStyle name="Heading 4" xfId="52"/>
    <cellStyle name="Heading1" xfId="53"/>
    <cellStyle name="Input" xfId="54"/>
    <cellStyle name="Linked Cell" xfId="55"/>
    <cellStyle name="Neutral" xfId="56"/>
    <cellStyle name="Note" xfId="57"/>
    <cellStyle name="Output" xfId="58"/>
    <cellStyle name="Percent" xfId="59"/>
    <cellStyle name="Result" xfId="60"/>
    <cellStyle name="Result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D1C24"/>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93"/>
  <sheetViews>
    <sheetView tabSelected="1" zoomScalePageLayoutView="0" workbookViewId="0" topLeftCell="A1">
      <selection activeCell="H20" sqref="H20"/>
    </sheetView>
  </sheetViews>
  <sheetFormatPr defaultColWidth="11.57421875" defaultRowHeight="12.75"/>
  <cols>
    <col min="1" max="1" width="17.00390625" style="0" customWidth="1"/>
  </cols>
  <sheetData>
    <row r="1" spans="1:7" ht="20.25">
      <c r="A1" s="27" t="s">
        <v>0</v>
      </c>
      <c r="B1" s="27"/>
      <c r="C1" s="27"/>
      <c r="D1" s="27"/>
      <c r="E1" s="27"/>
      <c r="F1" s="27"/>
      <c r="G1" s="1" t="s">
        <v>1</v>
      </c>
    </row>
    <row r="2" spans="7:12" ht="12.75" customHeight="1">
      <c r="G2" s="36" t="s">
        <v>2</v>
      </c>
      <c r="H2" s="36"/>
      <c r="I2" s="36"/>
      <c r="J2" s="36"/>
      <c r="K2" s="36"/>
      <c r="L2" s="36"/>
    </row>
    <row r="3" spans="1:12" ht="12.75">
      <c r="A3" t="s">
        <v>3</v>
      </c>
      <c r="B3" s="28"/>
      <c r="C3" s="28"/>
      <c r="G3" s="36"/>
      <c r="H3" s="36"/>
      <c r="I3" s="36"/>
      <c r="J3" s="36"/>
      <c r="K3" s="36"/>
      <c r="L3" s="36"/>
    </row>
    <row r="4" spans="1:12" ht="12.75">
      <c r="A4" t="s">
        <v>4</v>
      </c>
      <c r="B4" s="28"/>
      <c r="C4" s="28"/>
      <c r="G4" s="36"/>
      <c r="H4" s="36"/>
      <c r="I4" s="36"/>
      <c r="J4" s="36"/>
      <c r="K4" s="36"/>
      <c r="L4" s="36"/>
    </row>
    <row r="5" spans="7:12" ht="12.75">
      <c r="G5" s="36"/>
      <c r="H5" s="36"/>
      <c r="I5" s="36"/>
      <c r="J5" s="36"/>
      <c r="K5" s="36"/>
      <c r="L5" s="36"/>
    </row>
    <row r="6" spans="7:12" ht="12.75">
      <c r="G6" s="36"/>
      <c r="H6" s="36"/>
      <c r="I6" s="36"/>
      <c r="J6" s="36"/>
      <c r="K6" s="36"/>
      <c r="L6" s="36"/>
    </row>
    <row r="7" spans="1:12" ht="20.25">
      <c r="A7" t="s">
        <v>5</v>
      </c>
      <c r="C7" s="2">
        <v>100</v>
      </c>
      <c r="E7" s="29" t="s">
        <v>6</v>
      </c>
      <c r="F7" s="29"/>
      <c r="G7" s="36"/>
      <c r="H7" s="36"/>
      <c r="I7" s="36"/>
      <c r="J7" s="36"/>
      <c r="K7" s="36"/>
      <c r="L7" s="36"/>
    </row>
    <row r="8" spans="1:12" ht="20.25">
      <c r="A8" t="s">
        <v>7</v>
      </c>
      <c r="C8" s="2">
        <v>50</v>
      </c>
      <c r="E8" s="30">
        <f>C10/C9</f>
        <v>1.2</v>
      </c>
      <c r="F8" s="30"/>
      <c r="G8" s="36"/>
      <c r="H8" s="36"/>
      <c r="I8" s="36"/>
      <c r="J8" s="36"/>
      <c r="K8" s="36"/>
      <c r="L8" s="36"/>
    </row>
    <row r="9" spans="1:12" ht="20.25">
      <c r="A9" t="s">
        <v>8</v>
      </c>
      <c r="C9" s="2">
        <v>50</v>
      </c>
      <c r="E9" s="3"/>
      <c r="G9" s="36"/>
      <c r="H9" s="36"/>
      <c r="I9" s="36"/>
      <c r="J9" s="36"/>
      <c r="K9" s="36"/>
      <c r="L9" s="36"/>
    </row>
    <row r="10" spans="1:7" ht="20.25">
      <c r="A10" t="s">
        <v>9</v>
      </c>
      <c r="C10" s="2">
        <v>60</v>
      </c>
      <c r="E10" s="29" t="s">
        <v>10</v>
      </c>
      <c r="F10" s="29"/>
      <c r="G10" s="1"/>
    </row>
    <row r="11" spans="5:10" ht="20.25">
      <c r="E11" s="31">
        <f>C8/C7</f>
        <v>0.5</v>
      </c>
      <c r="F11" s="31"/>
      <c r="H11" s="37" t="s">
        <v>11</v>
      </c>
      <c r="I11" s="37"/>
      <c r="J11" s="37"/>
    </row>
    <row r="12" spans="8:10" ht="12.75">
      <c r="H12" s="37" t="s">
        <v>12</v>
      </c>
      <c r="I12" s="37"/>
      <c r="J12" s="37"/>
    </row>
    <row r="13" spans="8:10" ht="12.75">
      <c r="H13" s="37" t="s">
        <v>13</v>
      </c>
      <c r="I13" s="37"/>
      <c r="J13" s="37"/>
    </row>
    <row r="14" spans="1:12" ht="12.75">
      <c r="A14" t="s">
        <v>14</v>
      </c>
      <c r="B14" t="s">
        <v>15</v>
      </c>
      <c r="C14" s="4" t="s">
        <v>16</v>
      </c>
      <c r="D14" s="5">
        <f>HLOOKUP(C14,$A$84:$N$85,2,0)</f>
        <v>2</v>
      </c>
      <c r="E14" s="5"/>
      <c r="F14" s="6"/>
      <c r="G14" s="7"/>
      <c r="H14" s="38" t="s">
        <v>17</v>
      </c>
      <c r="I14" s="39"/>
      <c r="J14" s="39"/>
      <c r="K14" s="7"/>
      <c r="L14" s="7"/>
    </row>
    <row r="15" spans="1:12" ht="12.75">
      <c r="A15" t="s">
        <v>18</v>
      </c>
      <c r="B15" t="s">
        <v>19</v>
      </c>
      <c r="C15" t="s">
        <v>20</v>
      </c>
      <c r="D15" t="s">
        <v>21</v>
      </c>
      <c r="F15" s="6"/>
      <c r="G15" s="34"/>
      <c r="H15" s="40"/>
      <c r="I15" s="40"/>
      <c r="J15" s="40"/>
      <c r="K15" s="34"/>
      <c r="L15" s="7"/>
    </row>
    <row r="16" spans="1:12" ht="12.75">
      <c r="A16" s="8"/>
      <c r="B16" s="9"/>
      <c r="C16" s="10"/>
      <c r="D16" s="11">
        <f>_xlfn.IFERROR(HLOOKUP(C16,$A$84:$O$85,2,0),0)</f>
        <v>0</v>
      </c>
      <c r="E16" s="12" t="str">
        <f>_xlfn.IFERROR(HLOOKUP(C16,$A$84:$O$87,4,0),"New")</f>
        <v>New</v>
      </c>
      <c r="G16" s="35">
        <f>_xlfn.IFERROR(HLOOKUP(C16,$A$84:$O$86,3,0),1)</f>
        <v>1</v>
      </c>
      <c r="H16" s="35">
        <f>_xlfn.IFERROR(HLOOKUP(C16,$A$84:$O$88,5,0),0)</f>
        <v>0</v>
      </c>
      <c r="I16" s="34"/>
      <c r="J16" s="34"/>
      <c r="K16" s="34"/>
      <c r="L16" s="7"/>
    </row>
    <row r="17" spans="1:12" ht="12.75">
      <c r="A17" s="14"/>
      <c r="B17" s="15"/>
      <c r="C17" s="16"/>
      <c r="D17" s="17">
        <f>_xlfn.IFERROR(HLOOKUP(C17,$A$84:$O$85,2,0),0)</f>
        <v>0</v>
      </c>
      <c r="E17" s="18" t="str">
        <f>_xlfn.IFERROR(HLOOKUP(C17,$A$84:$O$87,4,0),"New")</f>
        <v>New</v>
      </c>
      <c r="G17" s="35">
        <f>_xlfn.IFERROR(HLOOKUP(C17,$A$84:$O$86,3,0),1)</f>
        <v>1</v>
      </c>
      <c r="H17" s="35">
        <f>_xlfn.IFERROR(HLOOKUP(C17,$A$84:$O$88,5,0),0)</f>
        <v>0</v>
      </c>
      <c r="I17" s="34"/>
      <c r="J17" s="34"/>
      <c r="K17" s="34"/>
      <c r="L17" s="7"/>
    </row>
    <row r="18" spans="1:12" ht="12.75">
      <c r="A18" s="14"/>
      <c r="B18" s="15"/>
      <c r="C18" s="16"/>
      <c r="D18" s="17">
        <f>_xlfn.IFERROR(HLOOKUP(C18,$A$84:$O$85,2,0),0)</f>
        <v>0</v>
      </c>
      <c r="E18" s="18" t="str">
        <f>_xlfn.IFERROR(HLOOKUP(C18,$A$84:$O$87,4,0),"New")</f>
        <v>New</v>
      </c>
      <c r="G18" s="35">
        <f>_xlfn.IFERROR(HLOOKUP(C18,$A$84:$O$86,3,0),1)</f>
        <v>1</v>
      </c>
      <c r="H18" s="35">
        <f>_xlfn.IFERROR(HLOOKUP(C18,$A$84:$O$88,5,0),0)</f>
        <v>0</v>
      </c>
      <c r="I18" s="34"/>
      <c r="J18" s="34"/>
      <c r="K18" s="34"/>
      <c r="L18" s="7"/>
    </row>
    <row r="19" spans="1:12" ht="12.75">
      <c r="A19" s="14"/>
      <c r="B19" s="15"/>
      <c r="C19" s="16"/>
      <c r="D19" s="17">
        <f>_xlfn.IFERROR(HLOOKUP(C19,$A$84:$O$85,2,0),0)</f>
        <v>0</v>
      </c>
      <c r="E19" s="18" t="str">
        <f>_xlfn.IFERROR(HLOOKUP(C19,$A$84:$O$87,4,0),"New")</f>
        <v>New</v>
      </c>
      <c r="G19" s="35">
        <f>_xlfn.IFERROR(HLOOKUP(C19,$A$84:$O$86,3,0),1)</f>
        <v>1</v>
      </c>
      <c r="H19" s="35">
        <f>_xlfn.IFERROR(HLOOKUP(C19,$A$84:$O$88,5,0),0)</f>
        <v>0</v>
      </c>
      <c r="I19" s="34"/>
      <c r="J19" s="34"/>
      <c r="K19" s="34"/>
      <c r="L19" s="7"/>
    </row>
    <row r="20" spans="1:12" ht="12.75">
      <c r="A20" s="19"/>
      <c r="B20" s="20"/>
      <c r="C20" s="21"/>
      <c r="D20" s="22">
        <f>_xlfn.IFERROR(HLOOKUP(C20,$A$84:$O$85,2,0),0)</f>
        <v>0</v>
      </c>
      <c r="E20" s="23" t="str">
        <f>_xlfn.IFERROR(HLOOKUP(C20,$A$84:$O$87,4,0),"New")</f>
        <v>New</v>
      </c>
      <c r="G20" s="35">
        <f>_xlfn.IFERROR(HLOOKUP(C20,$A$84:$O$86,3,0),1)</f>
        <v>1</v>
      </c>
      <c r="H20" s="35">
        <f>_xlfn.IFERROR(HLOOKUP(C20,$A$84:$O$88,5,0),0)</f>
        <v>0</v>
      </c>
      <c r="I20" s="34">
        <f>(B16*D16)+(B17*D17)+(B18*D18)+(B19*D19)+(B20*D20)</f>
        <v>0</v>
      </c>
      <c r="J20" s="34">
        <f>(B16*H16)+(B17*H17)+(B18*H18)+(B19*H19)+(B20*H20)</f>
        <v>0</v>
      </c>
      <c r="K20" s="34"/>
      <c r="L20" s="7"/>
    </row>
    <row r="21" spans="7:12" ht="12.75">
      <c r="G21" s="34"/>
      <c r="H21" s="34"/>
      <c r="I21" s="34">
        <f>(B16*D14)+(B17*D14)+(B18*D14)+(B19*D14)+(B20*D14)</f>
        <v>0</v>
      </c>
      <c r="J21" s="34">
        <f>(B16*G16)+(B17*G17)+(B18*G18)+(B19*G19)+(B20*G20)</f>
        <v>0</v>
      </c>
      <c r="K21" s="34"/>
      <c r="L21" s="7"/>
    </row>
    <row r="22" spans="7:12" ht="12.75">
      <c r="G22" s="34"/>
      <c r="H22" s="34"/>
      <c r="I22" s="34"/>
      <c r="J22" s="34"/>
      <c r="K22" s="34"/>
      <c r="L22" s="7"/>
    </row>
    <row r="23" spans="1:12" ht="12.75">
      <c r="A23" t="s">
        <v>22</v>
      </c>
      <c r="B23" t="s">
        <v>15</v>
      </c>
      <c r="C23" s="4" t="s">
        <v>16</v>
      </c>
      <c r="D23" s="5">
        <f>HLOOKUP(C23,$A$84:$N$85,2,0)</f>
        <v>2</v>
      </c>
      <c r="E23" s="5"/>
      <c r="G23" s="34"/>
      <c r="H23" s="34"/>
      <c r="I23" s="34"/>
      <c r="J23" s="34"/>
      <c r="K23" s="34"/>
      <c r="L23" s="7"/>
    </row>
    <row r="24" spans="1:12" ht="12.75">
      <c r="A24" t="s">
        <v>18</v>
      </c>
      <c r="B24" t="s">
        <v>19</v>
      </c>
      <c r="C24" t="s">
        <v>20</v>
      </c>
      <c r="D24" t="s">
        <v>21</v>
      </c>
      <c r="G24" s="34"/>
      <c r="H24" s="34"/>
      <c r="I24" s="34"/>
      <c r="J24" s="34"/>
      <c r="K24" s="34"/>
      <c r="L24" s="7"/>
    </row>
    <row r="25" spans="1:12" ht="12.75">
      <c r="A25" s="8"/>
      <c r="B25" s="9"/>
      <c r="C25" s="10"/>
      <c r="D25" s="11">
        <f>_xlfn.IFERROR(HLOOKUP(C25,$A$84:$O$85,2,0),0)</f>
        <v>0</v>
      </c>
      <c r="E25" s="12" t="str">
        <f>_xlfn.IFERROR(HLOOKUP(C25,$A$84:$O$87,4,0),"New")</f>
        <v>New</v>
      </c>
      <c r="G25" s="35">
        <f>_xlfn.IFERROR(HLOOKUP(C25,$A$84:$O$86,3,0),1)</f>
        <v>1</v>
      </c>
      <c r="H25" s="35">
        <f>_xlfn.IFERROR(HLOOKUP(C25,$A$84:$O$88,5,0),0)</f>
        <v>0</v>
      </c>
      <c r="I25" s="34"/>
      <c r="J25" s="34"/>
      <c r="K25" s="34"/>
      <c r="L25" s="7"/>
    </row>
    <row r="26" spans="1:12" ht="12.75">
      <c r="A26" s="14"/>
      <c r="B26" s="15"/>
      <c r="C26" s="16"/>
      <c r="D26" s="17">
        <f>_xlfn.IFERROR(HLOOKUP(C26,$A$84:$O$85,2,0),0)</f>
        <v>0</v>
      </c>
      <c r="E26" s="18" t="str">
        <f>_xlfn.IFERROR(HLOOKUP(C26,$A$84:$O$87,4,0),"New")</f>
        <v>New</v>
      </c>
      <c r="G26" s="35">
        <f>_xlfn.IFERROR(HLOOKUP(C26,$A$84:$O$86,3,0),1)</f>
        <v>1</v>
      </c>
      <c r="H26" s="35">
        <f>_xlfn.IFERROR(HLOOKUP(C26,$A$84:$O$88,5,0),0)</f>
        <v>0</v>
      </c>
      <c r="I26" s="34"/>
      <c r="J26" s="34"/>
      <c r="K26" s="34"/>
      <c r="L26" s="7"/>
    </row>
    <row r="27" spans="1:12" ht="12.75">
      <c r="A27" s="14"/>
      <c r="B27" s="15"/>
      <c r="C27" s="16"/>
      <c r="D27" s="17">
        <f>_xlfn.IFERROR(HLOOKUP(C27,$A$84:$O$85,2,0),0)</f>
        <v>0</v>
      </c>
      <c r="E27" s="18" t="str">
        <f>_xlfn.IFERROR(HLOOKUP(C27,$A$84:$O$87,4,0),"New")</f>
        <v>New</v>
      </c>
      <c r="G27" s="35">
        <f>_xlfn.IFERROR(HLOOKUP(C27,$A$84:$O$86,3,0),1)</f>
        <v>1</v>
      </c>
      <c r="H27" s="35">
        <f>_xlfn.IFERROR(HLOOKUP(C27,$A$84:$O$88,5,0),0)</f>
        <v>0</v>
      </c>
      <c r="I27" s="34"/>
      <c r="J27" s="34"/>
      <c r="K27" s="34"/>
      <c r="L27" s="7"/>
    </row>
    <row r="28" spans="1:12" ht="12.75">
      <c r="A28" s="14"/>
      <c r="B28" s="15"/>
      <c r="C28" s="16"/>
      <c r="D28" s="17">
        <f>_xlfn.IFERROR(HLOOKUP(C28,$A$84:$O$85,2,0),0)</f>
        <v>0</v>
      </c>
      <c r="E28" s="18" t="str">
        <f>_xlfn.IFERROR(HLOOKUP(C28,$A$84:$O$87,4,0),"New")</f>
        <v>New</v>
      </c>
      <c r="G28" s="35">
        <f>_xlfn.IFERROR(HLOOKUP(C28,$A$84:$O$86,3,0),1)</f>
        <v>1</v>
      </c>
      <c r="H28" s="35">
        <f>_xlfn.IFERROR(HLOOKUP(C28,$A$84:$O$88,5,0),0)</f>
        <v>0</v>
      </c>
      <c r="I28" s="34"/>
      <c r="J28" s="34"/>
      <c r="K28" s="34"/>
      <c r="L28" s="7"/>
    </row>
    <row r="29" spans="1:12" ht="12.75">
      <c r="A29" s="19"/>
      <c r="B29" s="20"/>
      <c r="C29" s="21"/>
      <c r="D29" s="22">
        <f>_xlfn.IFERROR(HLOOKUP(C29,$A$84:$O$85,2,0),0)</f>
        <v>0</v>
      </c>
      <c r="E29" s="23" t="str">
        <f>_xlfn.IFERROR(HLOOKUP(C29,$A$84:$O$87,4,0),"New")</f>
        <v>New</v>
      </c>
      <c r="G29" s="35">
        <f>_xlfn.IFERROR(HLOOKUP(C29,$A$84:$O$86,3,0),1)</f>
        <v>1</v>
      </c>
      <c r="H29" s="35">
        <f>_xlfn.IFERROR(HLOOKUP(C29,$A$84:$O$88,5,0),0)</f>
        <v>0</v>
      </c>
      <c r="I29" s="34">
        <f>(B25*D25)+(B26*D26)+(B27*D27)+(B28*D28)+(B29*D29)</f>
        <v>0</v>
      </c>
      <c r="J29" s="34">
        <f>(B25*H25)+(B26*H26)+(B27*H27)+(B28*H28)+(B29*H29)</f>
        <v>0</v>
      </c>
      <c r="K29" s="34"/>
      <c r="L29" s="7"/>
    </row>
    <row r="30" spans="7:12" ht="12.75">
      <c r="G30" s="34"/>
      <c r="H30" s="34"/>
      <c r="I30" s="34">
        <f>(B25*D23)+(B26*D23)+(B27*D23)+(B28*D23)+(B29*D23)</f>
        <v>0</v>
      </c>
      <c r="J30" s="34">
        <f>(B25*G25)+(B26*G26)+(B27*G27)+(B28*G28)+(B29*G29)</f>
        <v>0</v>
      </c>
      <c r="K30" s="34"/>
      <c r="L30" s="7"/>
    </row>
    <row r="31" spans="7:12" ht="12.75">
      <c r="G31" s="34"/>
      <c r="H31" s="34"/>
      <c r="I31" s="34"/>
      <c r="J31" s="34"/>
      <c r="K31" s="34"/>
      <c r="L31" s="7"/>
    </row>
    <row r="32" spans="1:12" ht="12.75">
      <c r="A32" t="s">
        <v>23</v>
      </c>
      <c r="B32" t="s">
        <v>15</v>
      </c>
      <c r="C32" s="4" t="s">
        <v>16</v>
      </c>
      <c r="D32" s="5">
        <f>HLOOKUP(C32,$A$84:$N$85,2,0)</f>
        <v>2</v>
      </c>
      <c r="E32" s="5"/>
      <c r="G32" s="34"/>
      <c r="H32" s="34"/>
      <c r="I32" s="34"/>
      <c r="J32" s="34"/>
      <c r="K32" s="34"/>
      <c r="L32" s="7"/>
    </row>
    <row r="33" spans="1:12" ht="12.75">
      <c r="A33" t="s">
        <v>18</v>
      </c>
      <c r="B33" t="s">
        <v>19</v>
      </c>
      <c r="C33" t="s">
        <v>20</v>
      </c>
      <c r="D33" t="s">
        <v>21</v>
      </c>
      <c r="G33" s="34"/>
      <c r="H33" s="34"/>
      <c r="I33" s="34"/>
      <c r="J33" s="34"/>
      <c r="K33" s="34"/>
      <c r="L33" s="7"/>
    </row>
    <row r="34" spans="1:12" ht="12.75">
      <c r="A34" s="8"/>
      <c r="B34" s="9"/>
      <c r="C34" s="10"/>
      <c r="D34" s="11">
        <f>_xlfn.IFERROR(HLOOKUP(C34,$A$84:$O$85,2,0),0)</f>
        <v>0</v>
      </c>
      <c r="E34" s="12" t="str">
        <f>_xlfn.IFERROR(HLOOKUP(C34,$A$84:$O$87,4,0),"New")</f>
        <v>New</v>
      </c>
      <c r="G34" s="35">
        <f>_xlfn.IFERROR(HLOOKUP(C34,$A$84:$O$86,3,0),1)</f>
        <v>1</v>
      </c>
      <c r="H34" s="35">
        <f>_xlfn.IFERROR(HLOOKUP(C34,$A$84:$O$88,5,0),0)</f>
        <v>0</v>
      </c>
      <c r="I34" s="34"/>
      <c r="J34" s="34"/>
      <c r="K34" s="34"/>
      <c r="L34" s="7"/>
    </row>
    <row r="35" spans="1:12" ht="12.75">
      <c r="A35" s="14"/>
      <c r="B35" s="15"/>
      <c r="C35" s="16"/>
      <c r="D35" s="17">
        <f>_xlfn.IFERROR(HLOOKUP(C35,$A$84:$O$85,2,0),0)</f>
        <v>0</v>
      </c>
      <c r="E35" s="18" t="str">
        <f>_xlfn.IFERROR(HLOOKUP(C35,$A$84:$O$87,4,0),"New")</f>
        <v>New</v>
      </c>
      <c r="G35" s="35">
        <f>_xlfn.IFERROR(HLOOKUP(C35,$A$84:$O$86,3,0),1)</f>
        <v>1</v>
      </c>
      <c r="H35" s="35">
        <f>_xlfn.IFERROR(HLOOKUP(C35,$A$84:$O$88,5,0),0)</f>
        <v>0</v>
      </c>
      <c r="I35" s="34"/>
      <c r="J35" s="34"/>
      <c r="K35" s="34"/>
      <c r="L35" s="7"/>
    </row>
    <row r="36" spans="1:12" ht="12.75">
      <c r="A36" s="14"/>
      <c r="B36" s="15"/>
      <c r="C36" s="16"/>
      <c r="D36" s="17">
        <f>_xlfn.IFERROR(HLOOKUP(C36,$A$84:$O$85,2,0),0)</f>
        <v>0</v>
      </c>
      <c r="E36" s="18" t="str">
        <f>_xlfn.IFERROR(HLOOKUP(C36,$A$84:$O$87,4,0),"New")</f>
        <v>New</v>
      </c>
      <c r="G36" s="35">
        <f>_xlfn.IFERROR(HLOOKUP(C36,$A$84:$O$86,3,0),1)</f>
        <v>1</v>
      </c>
      <c r="H36" s="35">
        <f>_xlfn.IFERROR(HLOOKUP(C36,$A$84:$O$88,5,0),0)</f>
        <v>0</v>
      </c>
      <c r="I36" s="34"/>
      <c r="J36" s="34"/>
      <c r="K36" s="34"/>
      <c r="L36" s="7"/>
    </row>
    <row r="37" spans="1:12" ht="12.75">
      <c r="A37" s="14"/>
      <c r="B37" s="15"/>
      <c r="C37" s="16"/>
      <c r="D37" s="17">
        <f>_xlfn.IFERROR(HLOOKUP(C37,$A$84:$O$85,2,0),0)</f>
        <v>0</v>
      </c>
      <c r="E37" s="18" t="str">
        <f>_xlfn.IFERROR(HLOOKUP(C37,$A$84:$O$87,4,0),"New")</f>
        <v>New</v>
      </c>
      <c r="G37" s="35">
        <f>_xlfn.IFERROR(HLOOKUP(C37,$A$84:$O$86,3,0),1)</f>
        <v>1</v>
      </c>
      <c r="H37" s="35">
        <f>_xlfn.IFERROR(HLOOKUP(C37,$A$84:$O$88,5,0),0)</f>
        <v>0</v>
      </c>
      <c r="I37" s="34"/>
      <c r="J37" s="34"/>
      <c r="K37" s="34"/>
      <c r="L37" s="7"/>
    </row>
    <row r="38" spans="1:12" ht="12.75">
      <c r="A38" s="19"/>
      <c r="B38" s="20"/>
      <c r="C38" s="21"/>
      <c r="D38" s="22">
        <f>_xlfn.IFERROR(HLOOKUP(C38,$A$84:$O$85,2,0),0)</f>
        <v>0</v>
      </c>
      <c r="E38" s="23" t="str">
        <f>_xlfn.IFERROR(HLOOKUP(C38,$A$84:$O$87,4,0),"New")</f>
        <v>New</v>
      </c>
      <c r="G38" s="35">
        <f>_xlfn.IFERROR(HLOOKUP(C38,$A$84:$O$86,3,0),1)</f>
        <v>1</v>
      </c>
      <c r="H38" s="35">
        <f>_xlfn.IFERROR(HLOOKUP(C38,$A$84:$O$88,5,0),0)</f>
        <v>0</v>
      </c>
      <c r="I38" s="34">
        <f>(B34*D34)+(B35*D35)+(B36*D36)+(B37*D37)+(B38*D38)</f>
        <v>0</v>
      </c>
      <c r="J38" s="34">
        <f>(B34*H34)+(B35*H35)+(B36*H36)+(B37*H37)+(B38*H38)</f>
        <v>0</v>
      </c>
      <c r="K38" s="34"/>
      <c r="L38" s="7"/>
    </row>
    <row r="39" spans="7:12" ht="12.75">
      <c r="G39" s="34"/>
      <c r="H39" s="34"/>
      <c r="I39" s="34">
        <f>(B34*D32)+(B35*D32)+(B36*D32)+(B37*D32)+(B38*D32)</f>
        <v>0</v>
      </c>
      <c r="J39" s="34">
        <f>(B34*G34)+(B35*G35)+(B36*G36)+(B37*G37)+(B38*G38)</f>
        <v>0</v>
      </c>
      <c r="K39" s="34"/>
      <c r="L39" s="7"/>
    </row>
    <row r="40" spans="7:12" ht="12.75">
      <c r="G40" s="34"/>
      <c r="H40" s="34"/>
      <c r="I40" s="34"/>
      <c r="J40" s="34"/>
      <c r="K40" s="34"/>
      <c r="L40" s="7"/>
    </row>
    <row r="41" spans="1:12" ht="12.75">
      <c r="A41" t="s">
        <v>24</v>
      </c>
      <c r="B41" t="s">
        <v>15</v>
      </c>
      <c r="C41" s="4" t="s">
        <v>16</v>
      </c>
      <c r="D41" s="5">
        <f>HLOOKUP(C41,$A$84:$N$85,2,0)</f>
        <v>2</v>
      </c>
      <c r="E41" s="5"/>
      <c r="G41" s="34"/>
      <c r="H41" s="34"/>
      <c r="I41" s="34"/>
      <c r="J41" s="34"/>
      <c r="K41" s="34"/>
      <c r="L41" s="7"/>
    </row>
    <row r="42" spans="1:12" ht="12.75">
      <c r="A42" t="s">
        <v>18</v>
      </c>
      <c r="B42" t="s">
        <v>19</v>
      </c>
      <c r="C42" t="s">
        <v>20</v>
      </c>
      <c r="D42" t="s">
        <v>21</v>
      </c>
      <c r="G42" s="34"/>
      <c r="H42" s="34"/>
      <c r="I42" s="34"/>
      <c r="J42" s="34"/>
      <c r="K42" s="34"/>
      <c r="L42" s="7"/>
    </row>
    <row r="43" spans="1:12" ht="12.75">
      <c r="A43" s="8"/>
      <c r="B43" s="9"/>
      <c r="C43" s="10"/>
      <c r="D43" s="11">
        <f>_xlfn.IFERROR(HLOOKUP(C43,$A$84:$O$85,2,0),0)</f>
        <v>0</v>
      </c>
      <c r="E43" s="12" t="str">
        <f>_xlfn.IFERROR(HLOOKUP(C43,$A$84:$O$87,4,0),"New")</f>
        <v>New</v>
      </c>
      <c r="G43" s="35">
        <f>_xlfn.IFERROR(HLOOKUP(C43,$A$84:$O$86,3,0),1)</f>
        <v>1</v>
      </c>
      <c r="H43" s="35">
        <f>_xlfn.IFERROR(HLOOKUP(C43,$A$84:$O$88,5,0),0)</f>
        <v>0</v>
      </c>
      <c r="I43" s="34"/>
      <c r="J43" s="34"/>
      <c r="K43" s="34"/>
      <c r="L43" s="7"/>
    </row>
    <row r="44" spans="1:12" ht="12.75">
      <c r="A44" s="14"/>
      <c r="B44" s="15"/>
      <c r="C44" s="16"/>
      <c r="D44" s="17">
        <f>_xlfn.IFERROR(HLOOKUP(C44,$A$84:$O$85,2,0),0)</f>
        <v>0</v>
      </c>
      <c r="E44" s="18" t="str">
        <f>_xlfn.IFERROR(HLOOKUP(C44,$A$84:$O$87,4,0),"New")</f>
        <v>New</v>
      </c>
      <c r="G44" s="35">
        <f>_xlfn.IFERROR(HLOOKUP(C44,$A$84:$O$86,3,0),1)</f>
        <v>1</v>
      </c>
      <c r="H44" s="35">
        <f>_xlfn.IFERROR(HLOOKUP(C44,$A$84:$O$88,5,0),0)</f>
        <v>0</v>
      </c>
      <c r="I44" s="34"/>
      <c r="J44" s="34"/>
      <c r="K44" s="34"/>
      <c r="L44" s="7"/>
    </row>
    <row r="45" spans="1:12" ht="12.75">
      <c r="A45" s="14"/>
      <c r="B45" s="15"/>
      <c r="C45" s="16"/>
      <c r="D45" s="17">
        <f>_xlfn.IFERROR(HLOOKUP(C45,$A$84:$O$85,2,0),0)</f>
        <v>0</v>
      </c>
      <c r="E45" s="18" t="str">
        <f>_xlfn.IFERROR(HLOOKUP(C45,$A$84:$O$87,4,0),"New")</f>
        <v>New</v>
      </c>
      <c r="G45" s="35">
        <f>_xlfn.IFERROR(HLOOKUP(C45,$A$84:$O$86,3,0),1)</f>
        <v>1</v>
      </c>
      <c r="H45" s="35">
        <f>_xlfn.IFERROR(HLOOKUP(C45,$A$84:$O$88,5,0),0)</f>
        <v>0</v>
      </c>
      <c r="I45" s="34"/>
      <c r="J45" s="34"/>
      <c r="K45" s="34"/>
      <c r="L45" s="7"/>
    </row>
    <row r="46" spans="1:12" ht="12.75">
      <c r="A46" s="14"/>
      <c r="B46" s="15"/>
      <c r="C46" s="16"/>
      <c r="D46" s="17">
        <f>_xlfn.IFERROR(HLOOKUP(C46,$A$84:$O$85,2,0),0)</f>
        <v>0</v>
      </c>
      <c r="E46" s="18" t="str">
        <f>_xlfn.IFERROR(HLOOKUP(C46,$A$84:$O$87,4,0),"New")</f>
        <v>New</v>
      </c>
      <c r="G46" s="35">
        <f>_xlfn.IFERROR(HLOOKUP(C46,$A$84:$O$86,3,0),1)</f>
        <v>1</v>
      </c>
      <c r="H46" s="35">
        <f>_xlfn.IFERROR(HLOOKUP(C46,$A$84:$O$88,5,0),0)</f>
        <v>0</v>
      </c>
      <c r="I46" s="34"/>
      <c r="J46" s="34"/>
      <c r="K46" s="34"/>
      <c r="L46" s="7"/>
    </row>
    <row r="47" spans="1:12" ht="12.75">
      <c r="A47" s="19"/>
      <c r="B47" s="20"/>
      <c r="C47" s="21"/>
      <c r="D47" s="22">
        <f>_xlfn.IFERROR(HLOOKUP(C47,$A$84:$O$85,2,0),0)</f>
        <v>0</v>
      </c>
      <c r="E47" s="23" t="str">
        <f>_xlfn.IFERROR(HLOOKUP(C47,$A$84:$O$87,4,0),"New")</f>
        <v>New</v>
      </c>
      <c r="G47" s="35">
        <f>_xlfn.IFERROR(HLOOKUP(C47,$A$84:$O$86,3,0),1)</f>
        <v>1</v>
      </c>
      <c r="H47" s="35">
        <f>_xlfn.IFERROR(HLOOKUP(C47,$A$84:$O$88,5,0),0)</f>
        <v>0</v>
      </c>
      <c r="I47" s="34">
        <f>(B43*D43)+(B44*D44)+(B45*D45)+(B46*D46)+(B47*D47)</f>
        <v>0</v>
      </c>
      <c r="J47" s="34">
        <f>(B43*H43)+(B44*H44)+(B45*H45)+(B46*H46)+(B47*H47)</f>
        <v>0</v>
      </c>
      <c r="K47" s="34"/>
      <c r="L47" s="7"/>
    </row>
    <row r="48" spans="7:12" ht="12.75">
      <c r="G48" s="34"/>
      <c r="H48" s="34"/>
      <c r="I48" s="34">
        <f>(B43*D41)+(B44*D41)+(B45*D41)+(B46*D41)+(B47*D41)</f>
        <v>0</v>
      </c>
      <c r="J48" s="34">
        <f>(B43*G43)+(B44*G44)+(B45*G45)+(B46*G46)+(B47*G47)</f>
        <v>0</v>
      </c>
      <c r="K48" s="34"/>
      <c r="L48" s="7"/>
    </row>
    <row r="49" spans="6:12" ht="12.75">
      <c r="F49" s="24"/>
      <c r="G49" s="34"/>
      <c r="H49" s="34"/>
      <c r="I49" s="34"/>
      <c r="J49" s="34"/>
      <c r="K49" s="34"/>
      <c r="L49" s="7"/>
    </row>
    <row r="50" spans="6:12" ht="12.75">
      <c r="F50" s="24"/>
      <c r="G50" s="34"/>
      <c r="H50" s="34"/>
      <c r="I50" s="34"/>
      <c r="J50" s="34"/>
      <c r="K50" s="34"/>
      <c r="L50" s="7"/>
    </row>
    <row r="51" spans="6:12" ht="12.75">
      <c r="F51" s="24"/>
      <c r="G51" s="7"/>
      <c r="H51" s="7"/>
      <c r="I51" s="7"/>
      <c r="J51" s="7"/>
      <c r="K51" s="7"/>
      <c r="L51" s="7"/>
    </row>
    <row r="52" spans="1:12" ht="17.25">
      <c r="A52" s="1" t="s">
        <v>25</v>
      </c>
      <c r="B52" s="1"/>
      <c r="D52" s="25">
        <f>($C$10-$I$20+$I$21)/($C$9+$J$21)</f>
        <v>1.2</v>
      </c>
      <c r="F52" s="24"/>
      <c r="G52" s="7"/>
      <c r="H52" s="7"/>
      <c r="I52" s="7"/>
      <c r="J52" s="7"/>
      <c r="K52" s="7"/>
      <c r="L52" s="7"/>
    </row>
    <row r="53" spans="1:12" ht="17.25">
      <c r="A53" s="1" t="s">
        <v>26</v>
      </c>
      <c r="B53" s="1"/>
      <c r="D53" s="25">
        <f>($C$10-$I$20+$I$21-$I$29+$I$30)/($C$9+$J$21+$J$30)</f>
        <v>1.2</v>
      </c>
      <c r="F53" s="24"/>
      <c r="G53" s="7"/>
      <c r="H53" s="7"/>
      <c r="I53" s="7"/>
      <c r="J53" s="7"/>
      <c r="K53" s="7"/>
      <c r="L53" s="7"/>
    </row>
    <row r="54" spans="6:12" ht="12.75">
      <c r="F54" s="24"/>
      <c r="G54" s="7"/>
      <c r="H54" s="7"/>
      <c r="I54" s="7"/>
      <c r="J54" s="7"/>
      <c r="K54" s="7"/>
      <c r="L54" s="7"/>
    </row>
    <row r="55" spans="1:12" ht="17.25">
      <c r="A55" s="1" t="s">
        <v>27</v>
      </c>
      <c r="D55" s="26">
        <f>($C$8+SUM($B$16:$B$20))/($C$7+SUM($B$16:$B$20))</f>
        <v>0.5</v>
      </c>
      <c r="F55" s="24"/>
      <c r="G55" s="7"/>
      <c r="H55" s="7"/>
      <c r="I55" s="7"/>
      <c r="J55" s="13"/>
      <c r="K55" s="7"/>
      <c r="L55" s="7"/>
    </row>
    <row r="56" spans="1:12" ht="17.25">
      <c r="A56" s="1" t="s">
        <v>28</v>
      </c>
      <c r="D56" s="26">
        <f>($C$8+SUM($B$16:$B$20)+SUM($B$25:$B$29))/($C$7+SUM($B$16:$B$20)+SUM($B$25:$B$29))</f>
        <v>0.5</v>
      </c>
      <c r="G56" s="7"/>
      <c r="H56" s="7"/>
      <c r="I56" s="7"/>
      <c r="J56" s="13"/>
      <c r="K56" s="7"/>
      <c r="L56" s="7"/>
    </row>
    <row r="57" spans="7:12" ht="12.75">
      <c r="G57" s="7"/>
      <c r="H57" s="7"/>
      <c r="I57" s="7"/>
      <c r="J57" s="13"/>
      <c r="K57" s="7"/>
      <c r="L57" s="7"/>
    </row>
    <row r="58" spans="1:12" ht="17.25">
      <c r="A58" s="1" t="s">
        <v>29</v>
      </c>
      <c r="B58" s="1"/>
      <c r="D58" s="25">
        <f>($C$10-$I$20+$I$21-$I$29+$I$30-$I$38+$I$39)/($C$9+$J$21+$J$30+$J$39)</f>
        <v>1.2</v>
      </c>
      <c r="G58" s="7"/>
      <c r="H58" s="7"/>
      <c r="I58" s="7"/>
      <c r="J58" s="13"/>
      <c r="K58" s="7"/>
      <c r="L58" s="7"/>
    </row>
    <row r="59" spans="1:10" ht="17.25">
      <c r="A59" s="1" t="s">
        <v>30</v>
      </c>
      <c r="B59" s="1"/>
      <c r="D59" s="25">
        <f>($C$10-$I$20+$I$21-$I$29+$I$30-$I$38+$I$39-$I$47+$I$48)/($C$9+$J$21+$J$30+$J$39+$J$48)</f>
        <v>1.2</v>
      </c>
      <c r="J59" s="5"/>
    </row>
    <row r="61" spans="1:4" ht="17.25">
      <c r="A61" s="1" t="s">
        <v>31</v>
      </c>
      <c r="D61" s="26">
        <f>($C$8+SUM($B$16:$B$20)+SUM($B$25:$B$29)+SUM($B$34:$B$38))/($C$7+SUM($B$16:$B$20)+SUM($B$25:$B$29)+SUM($B$34:$B$38))</f>
        <v>0.5</v>
      </c>
    </row>
    <row r="62" spans="1:4" ht="17.25">
      <c r="A62" s="1" t="s">
        <v>32</v>
      </c>
      <c r="D62" s="26">
        <f>($C$8+SUM($B$16:$B$20)+SUM($B$25:$B$29)+SUM($B$34:$B$38)+SUM($B$43:$B$47))/($C$7+SUM($B$16:$B$20)+SUM($B$25:$B$29)+SUM($B$34:$B$38)+SUM($B$43:$B$47))</f>
        <v>0.5</v>
      </c>
    </row>
    <row r="64" ht="12.75">
      <c r="J64" s="5"/>
    </row>
    <row r="65" spans="1:10" ht="13.5" customHeight="1">
      <c r="A65" s="32" t="s">
        <v>33</v>
      </c>
      <c r="B65" s="32"/>
      <c r="C65" s="32"/>
      <c r="D65" s="32"/>
      <c r="J65" s="5"/>
    </row>
    <row r="66" spans="1:10" ht="12.75">
      <c r="A66" s="32"/>
      <c r="B66" s="32"/>
      <c r="C66" s="32"/>
      <c r="D66" s="32"/>
      <c r="J66" s="5"/>
    </row>
    <row r="67" ht="12.75">
      <c r="J67" s="5"/>
    </row>
    <row r="68" spans="1:10" ht="17.25">
      <c r="A68" s="1" t="s">
        <v>34</v>
      </c>
      <c r="J68" s="5"/>
    </row>
    <row r="71" spans="1:5" ht="17.25">
      <c r="A71" s="1" t="s">
        <v>35</v>
      </c>
      <c r="C71" s="33"/>
      <c r="D71" s="33"/>
      <c r="E71" s="33"/>
    </row>
    <row r="74" ht="12.75">
      <c r="A74" t="s">
        <v>36</v>
      </c>
    </row>
    <row r="75" ht="12.75">
      <c r="A75" t="s">
        <v>37</v>
      </c>
    </row>
    <row r="80" spans="1:20" ht="12.75">
      <c r="A80" s="34"/>
      <c r="B80" s="34"/>
      <c r="C80" s="34"/>
      <c r="D80" s="34"/>
      <c r="E80" s="34"/>
      <c r="F80" s="34"/>
      <c r="G80" s="34"/>
      <c r="H80" s="34"/>
      <c r="I80" s="34"/>
      <c r="J80" s="34"/>
      <c r="K80" s="34"/>
      <c r="L80" s="34"/>
      <c r="M80" s="34"/>
      <c r="N80" s="34"/>
      <c r="O80" s="34"/>
      <c r="P80" s="34"/>
      <c r="Q80" s="34"/>
      <c r="R80" s="34"/>
      <c r="S80" s="34"/>
      <c r="T80" s="34"/>
    </row>
    <row r="81" spans="1:20" ht="12.75">
      <c r="A81" s="34"/>
      <c r="B81" s="34"/>
      <c r="C81" s="34"/>
      <c r="D81" s="34"/>
      <c r="E81" s="34"/>
      <c r="F81" s="34"/>
      <c r="G81" s="34"/>
      <c r="H81" s="34"/>
      <c r="I81" s="34"/>
      <c r="J81" s="34"/>
      <c r="K81" s="34"/>
      <c r="L81" s="34"/>
      <c r="M81" s="34"/>
      <c r="N81" s="34"/>
      <c r="O81" s="34"/>
      <c r="P81" s="34"/>
      <c r="Q81" s="34"/>
      <c r="R81" s="34"/>
      <c r="S81" s="34"/>
      <c r="T81" s="34"/>
    </row>
    <row r="82" spans="1:20" ht="12.75">
      <c r="A82" s="34"/>
      <c r="B82" s="34"/>
      <c r="C82" s="34"/>
      <c r="D82" s="34"/>
      <c r="E82" s="34"/>
      <c r="F82" s="34"/>
      <c r="G82" s="34"/>
      <c r="H82" s="34"/>
      <c r="I82" s="34"/>
      <c r="J82" s="34"/>
      <c r="K82" s="34"/>
      <c r="L82" s="34"/>
      <c r="M82" s="34"/>
      <c r="N82" s="34"/>
      <c r="O82" s="34"/>
      <c r="P82" s="34"/>
      <c r="Q82" s="34"/>
      <c r="R82" s="34"/>
      <c r="S82" s="34"/>
      <c r="T82" s="34"/>
    </row>
    <row r="83" spans="1:20" ht="12.75">
      <c r="A83" s="34"/>
      <c r="B83" s="34"/>
      <c r="C83" s="34"/>
      <c r="D83" s="34"/>
      <c r="E83" s="34"/>
      <c r="F83" s="34"/>
      <c r="G83" s="34"/>
      <c r="H83" s="34"/>
      <c r="I83" s="34"/>
      <c r="J83" s="34"/>
      <c r="K83" s="34"/>
      <c r="L83" s="34"/>
      <c r="M83" s="34"/>
      <c r="N83" s="34"/>
      <c r="O83" s="34"/>
      <c r="P83" s="34"/>
      <c r="Q83" s="34"/>
      <c r="R83" s="34"/>
      <c r="S83" s="34"/>
      <c r="T83" s="34"/>
    </row>
    <row r="84" spans="1:20" ht="12.75">
      <c r="A84" s="34">
        <v>0</v>
      </c>
      <c r="B84" s="34" t="s">
        <v>38</v>
      </c>
      <c r="C84" s="34" t="s">
        <v>39</v>
      </c>
      <c r="D84" s="34" t="s">
        <v>40</v>
      </c>
      <c r="E84" s="34" t="s">
        <v>41</v>
      </c>
      <c r="F84" s="34" t="s">
        <v>42</v>
      </c>
      <c r="G84" s="34" t="s">
        <v>43</v>
      </c>
      <c r="H84" s="34" t="s">
        <v>44</v>
      </c>
      <c r="I84" s="34" t="s">
        <v>16</v>
      </c>
      <c r="J84" s="34" t="s">
        <v>45</v>
      </c>
      <c r="K84" s="34" t="s">
        <v>46</v>
      </c>
      <c r="L84" s="34" t="s">
        <v>47</v>
      </c>
      <c r="M84" s="34" t="s">
        <v>48</v>
      </c>
      <c r="N84" s="34" t="s">
        <v>49</v>
      </c>
      <c r="O84" s="34" t="s">
        <v>50</v>
      </c>
      <c r="P84" s="34"/>
      <c r="Q84" s="34"/>
      <c r="R84" s="34"/>
      <c r="S84" s="34"/>
      <c r="T84" s="34"/>
    </row>
    <row r="85" spans="1:20" ht="12.75">
      <c r="A85" s="34">
        <v>0</v>
      </c>
      <c r="B85" s="34">
        <v>4</v>
      </c>
      <c r="C85" s="34">
        <v>4</v>
      </c>
      <c r="D85" s="34">
        <v>3.7</v>
      </c>
      <c r="E85" s="34">
        <v>3.3</v>
      </c>
      <c r="F85" s="34">
        <v>3</v>
      </c>
      <c r="G85" s="34">
        <v>2.7</v>
      </c>
      <c r="H85" s="34">
        <v>2.3</v>
      </c>
      <c r="I85" s="34">
        <v>2</v>
      </c>
      <c r="J85" s="34">
        <v>1.7000000000000002</v>
      </c>
      <c r="K85" s="34">
        <v>1.3</v>
      </c>
      <c r="L85" s="34">
        <v>1</v>
      </c>
      <c r="M85" s="34">
        <v>0.7</v>
      </c>
      <c r="N85" s="34">
        <v>0</v>
      </c>
      <c r="O85" s="34">
        <v>0</v>
      </c>
      <c r="P85" s="34"/>
      <c r="Q85" s="34"/>
      <c r="R85" s="34"/>
      <c r="S85" s="34"/>
      <c r="T85" s="34"/>
    </row>
    <row r="86" spans="1:20" ht="12.75">
      <c r="A86" s="34">
        <v>1</v>
      </c>
      <c r="B86" s="34">
        <v>0</v>
      </c>
      <c r="C86" s="34">
        <v>0</v>
      </c>
      <c r="D86" s="34">
        <v>0</v>
      </c>
      <c r="E86" s="34">
        <v>0</v>
      </c>
      <c r="F86" s="34">
        <v>0</v>
      </c>
      <c r="G86" s="34">
        <v>0</v>
      </c>
      <c r="H86" s="34">
        <v>0</v>
      </c>
      <c r="I86" s="34">
        <v>0</v>
      </c>
      <c r="J86" s="34">
        <v>0</v>
      </c>
      <c r="K86" s="34">
        <v>0</v>
      </c>
      <c r="L86" s="34">
        <v>0</v>
      </c>
      <c r="M86" s="34">
        <v>0</v>
      </c>
      <c r="N86" s="34">
        <v>0</v>
      </c>
      <c r="O86" s="34">
        <v>0</v>
      </c>
      <c r="P86" s="34"/>
      <c r="Q86" s="34"/>
      <c r="R86" s="34"/>
      <c r="S86" s="34"/>
      <c r="T86" s="34"/>
    </row>
    <row r="87" spans="1:20" ht="12.75">
      <c r="A87" s="34" t="s">
        <v>51</v>
      </c>
      <c r="B87" s="34" t="s">
        <v>52</v>
      </c>
      <c r="C87" s="34" t="s">
        <v>52</v>
      </c>
      <c r="D87" s="34" t="s">
        <v>53</v>
      </c>
      <c r="E87" s="34" t="s">
        <v>53</v>
      </c>
      <c r="F87" s="34" t="s">
        <v>53</v>
      </c>
      <c r="G87" s="34" t="s">
        <v>53</v>
      </c>
      <c r="H87" s="34" t="s">
        <v>53</v>
      </c>
      <c r="I87" s="34" t="s">
        <v>53</v>
      </c>
      <c r="J87" s="34" t="s">
        <v>53</v>
      </c>
      <c r="K87" s="34" t="s">
        <v>53</v>
      </c>
      <c r="L87" s="34" t="s">
        <v>53</v>
      </c>
      <c r="M87" s="34" t="s">
        <v>53</v>
      </c>
      <c r="N87" s="34" t="s">
        <v>53</v>
      </c>
      <c r="O87" s="34" t="s">
        <v>53</v>
      </c>
      <c r="P87" s="34"/>
      <c r="Q87" s="34"/>
      <c r="R87" s="34"/>
      <c r="S87" s="34"/>
      <c r="T87" s="34"/>
    </row>
    <row r="88" spans="1:20" ht="12.75">
      <c r="A88" s="34">
        <v>0</v>
      </c>
      <c r="B88" s="34">
        <v>0</v>
      </c>
      <c r="C88" s="34">
        <v>0</v>
      </c>
      <c r="D88" s="34">
        <v>0</v>
      </c>
      <c r="E88" s="34">
        <v>0</v>
      </c>
      <c r="F88" s="34">
        <v>0</v>
      </c>
      <c r="G88" s="34">
        <v>0</v>
      </c>
      <c r="H88" s="34">
        <v>0</v>
      </c>
      <c r="I88" s="34">
        <v>0</v>
      </c>
      <c r="J88" s="34">
        <v>0</v>
      </c>
      <c r="K88" s="34">
        <v>0</v>
      </c>
      <c r="L88" s="34">
        <v>0</v>
      </c>
      <c r="M88" s="34">
        <v>0</v>
      </c>
      <c r="N88" s="34">
        <v>1</v>
      </c>
      <c r="O88" s="34">
        <v>1</v>
      </c>
      <c r="P88" s="34"/>
      <c r="Q88" s="34"/>
      <c r="R88" s="34"/>
      <c r="S88" s="34"/>
      <c r="T88" s="34"/>
    </row>
    <row r="89" spans="1:20" ht="12.75">
      <c r="A89" s="34"/>
      <c r="B89" s="34"/>
      <c r="C89" s="34"/>
      <c r="D89" s="34"/>
      <c r="E89" s="34"/>
      <c r="F89" s="34"/>
      <c r="G89" s="34"/>
      <c r="H89" s="34"/>
      <c r="I89" s="34"/>
      <c r="J89" s="34"/>
      <c r="K89" s="34"/>
      <c r="L89" s="34"/>
      <c r="M89" s="34"/>
      <c r="N89" s="34"/>
      <c r="O89" s="34"/>
      <c r="P89" s="34"/>
      <c r="Q89" s="34"/>
      <c r="R89" s="34"/>
      <c r="S89" s="34"/>
      <c r="T89" s="34"/>
    </row>
    <row r="90" spans="1:20" ht="12.75">
      <c r="A90" s="34"/>
      <c r="B90" s="34"/>
      <c r="C90" s="34"/>
      <c r="D90" s="34"/>
      <c r="E90" s="34"/>
      <c r="F90" s="34"/>
      <c r="G90" s="34"/>
      <c r="H90" s="34"/>
      <c r="I90" s="34"/>
      <c r="J90" s="34"/>
      <c r="K90" s="34"/>
      <c r="L90" s="34"/>
      <c r="M90" s="34"/>
      <c r="N90" s="34"/>
      <c r="O90" s="34"/>
      <c r="P90" s="34"/>
      <c r="Q90" s="34"/>
      <c r="R90" s="34"/>
      <c r="S90" s="34"/>
      <c r="T90" s="34"/>
    </row>
    <row r="91" spans="1:20" ht="12.75">
      <c r="A91" s="34"/>
      <c r="B91" s="34"/>
      <c r="C91" s="34"/>
      <c r="D91" s="34"/>
      <c r="E91" s="34"/>
      <c r="F91" s="34"/>
      <c r="G91" s="34"/>
      <c r="H91" s="34"/>
      <c r="I91" s="34"/>
      <c r="J91" s="34"/>
      <c r="K91" s="34"/>
      <c r="L91" s="34"/>
      <c r="M91" s="34"/>
      <c r="N91" s="34"/>
      <c r="O91" s="34"/>
      <c r="P91" s="34"/>
      <c r="Q91" s="34"/>
      <c r="R91" s="34"/>
      <c r="S91" s="34"/>
      <c r="T91" s="34"/>
    </row>
    <row r="92" spans="1:20" ht="12.75">
      <c r="A92" s="34"/>
      <c r="B92" s="34"/>
      <c r="C92" s="34"/>
      <c r="D92" s="34"/>
      <c r="E92" s="34"/>
      <c r="F92" s="34"/>
      <c r="G92" s="34"/>
      <c r="H92" s="34"/>
      <c r="I92" s="34"/>
      <c r="J92" s="34"/>
      <c r="K92" s="34"/>
      <c r="L92" s="34"/>
      <c r="M92" s="34"/>
      <c r="N92" s="34"/>
      <c r="O92" s="34"/>
      <c r="P92" s="34"/>
      <c r="Q92" s="34"/>
      <c r="R92" s="34"/>
      <c r="S92" s="34"/>
      <c r="T92" s="34"/>
    </row>
    <row r="93" spans="1:20" ht="12.75">
      <c r="A93" s="34"/>
      <c r="B93" s="34"/>
      <c r="C93" s="34"/>
      <c r="D93" s="34"/>
      <c r="E93" s="34"/>
      <c r="F93" s="34"/>
      <c r="G93" s="34"/>
      <c r="H93" s="34"/>
      <c r="I93" s="34"/>
      <c r="J93" s="34"/>
      <c r="K93" s="34"/>
      <c r="L93" s="34"/>
      <c r="M93" s="34"/>
      <c r="N93" s="34"/>
      <c r="O93" s="34"/>
      <c r="P93" s="34"/>
      <c r="Q93" s="34"/>
      <c r="R93" s="34"/>
      <c r="S93" s="34"/>
      <c r="T93" s="34"/>
    </row>
  </sheetData>
  <sheetProtection selectLockedCells="1" selectUnlockedCells="1"/>
  <mergeCells count="10">
    <mergeCell ref="E10:F10"/>
    <mergeCell ref="E11:F11"/>
    <mergeCell ref="A65:D66"/>
    <mergeCell ref="C71:E71"/>
    <mergeCell ref="A1:F1"/>
    <mergeCell ref="G2:L9"/>
    <mergeCell ref="B3:C3"/>
    <mergeCell ref="B4:C4"/>
    <mergeCell ref="E7:F7"/>
    <mergeCell ref="E8:F8"/>
  </mergeCells>
  <printOptions/>
  <pageMargins left="0.7875" right="0.7875" top="0.7875" bottom="0.7875" header="0.5118055555555555" footer="0.5118055555555555"/>
  <pageSetup firstPageNumber="1" useFirstPageNumber="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Katelynn Coon</dc:creator>
  <cp:keywords/>
  <dc:description/>
  <cp:lastModifiedBy>Katelynn Coon</cp:lastModifiedBy>
  <dcterms:created xsi:type="dcterms:W3CDTF">2019-08-26T15:09:11Z</dcterms:created>
  <dcterms:modified xsi:type="dcterms:W3CDTF">2019-08-26T15:10:31Z</dcterms:modified>
  <cp:category/>
  <cp:version/>
  <cp:contentType/>
  <cp:contentStatus/>
</cp:coreProperties>
</file>